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9395" windowHeight="7830"/>
  </bookViews>
  <sheets>
    <sheet name="ボーリング・ゲーム" sheetId="1" r:id="rId1"/>
    <sheet name="Sheet2" sheetId="2" r:id="rId2"/>
    <sheet name="Sheet3" sheetId="3" r:id="rId3"/>
  </sheets>
  <definedNames>
    <definedName name="表示1">IF(ボーリング・ゲーム!$AW$2=FALSE,INDEX(ボーリング・ゲーム!$Y$37:$AT$37,1,1),IF(COUNTIF(ボーリング・ゲーム!$BE$2:$BE$11,1)=1,INDEX(ボーリング・ゲーム!$Y$37:$AT$37,1,2),INDEX(ボーリング・ゲーム!$Y$37:$AT$37,1,1)))</definedName>
    <definedName name="表示10">IF(ボーリング・ゲーム!$AW$2=FALSE,INDEX(ボーリング・ゲーム!$Y$37:$AT$37,1,1),IF(COUNTIF(ボーリング・ゲーム!$BE$2:$BE$11,10)=1,INDEX(ボーリング・ゲーム!$Y$37:$AT$37,1,2),INDEX(ボーリング・ゲーム!$Y$37:$AT$37,1,1)))</definedName>
    <definedName name="表示2">IF(ボーリング・ゲーム!$AW$2=FALSE,INDEX(ボーリング・ゲーム!$Y$37:$AT$37,1,1),IF(COUNTIF(ボーリング・ゲーム!$BE$2:$BE$11,2)=1,INDEX(ボーリング・ゲーム!$Y$37:$AT$37,1,2),INDEX(ボーリング・ゲーム!$Y$37:$AT$37,1,1)))</definedName>
    <definedName name="表示3">IF(ボーリング・ゲーム!$AW$2=FALSE,INDEX(ボーリング・ゲーム!$Y$37:$AT$37,1,1),IF(COUNTIF(ボーリング・ゲーム!$BE$2:$BE$11,3)=1,INDEX(ボーリング・ゲーム!$Y$37:$AT$37,1,2),INDEX(ボーリング・ゲーム!$Y$37:$AT$37,1,1)))</definedName>
    <definedName name="表示4">IF(ボーリング・ゲーム!$AW$2=FALSE,INDEX(ボーリング・ゲーム!$Y$37:$AT$37,1,1),IF(COUNTIF(ボーリング・ゲーム!$BE$2:$BE$11,4)=1,INDEX(ボーリング・ゲーム!$Y$37:$AT$37,1,2),INDEX(ボーリング・ゲーム!$Y$37:$AT$37,1,1)))</definedName>
    <definedName name="表示5">IF(ボーリング・ゲーム!$AW$2=FALSE,INDEX(ボーリング・ゲーム!$Y$37:$AT$37,1,1),IF(COUNTIF(ボーリング・ゲーム!$BE$2:$BE$11,5)=1,INDEX(ボーリング・ゲーム!$Y$37:$AT$37,1,2),INDEX(ボーリング・ゲーム!$Y$37:$AT$37,1,1)))</definedName>
    <definedName name="表示6">IF(ボーリング・ゲーム!$AW$2=FALSE,INDEX(ボーリング・ゲーム!$Y$37:$AT$37,1,1),IF(COUNTIF(ボーリング・ゲーム!$BE$2:$BE$11,6)=1,INDEX(ボーリング・ゲーム!$Y$37:$AT$37,1,2),INDEX(ボーリング・ゲーム!$Y$37:$AT$37,1,1)))</definedName>
    <definedName name="表示7">IF(ボーリング・ゲーム!$AW$2=FALSE,INDEX(ボーリング・ゲーム!$Y$37:$AT$37,1,1),IF(COUNTIF(ボーリング・ゲーム!$BE$2:$BE$11,7)=1,INDEX(ボーリング・ゲーム!$Y$37:$AT$37,1,2),INDEX(ボーリング・ゲーム!$Y$37:$AT$37,1,1)))</definedName>
    <definedName name="表示8">IF(ボーリング・ゲーム!$AW$2=FALSE,INDEX(ボーリング・ゲーム!$Y$37:$AT$37,1,1),IF(COUNTIF(ボーリング・ゲーム!$BE$2:$BE$11,8)=1,INDEX(ボーリング・ゲーム!$Y$37:$AT$37,1,2),INDEX(ボーリング・ゲーム!$Y$37:$AT$37,1,1)))</definedName>
    <definedName name="表示9">IF(ボーリング・ゲーム!$AW$2=FALSE,INDEX(ボーリング・ゲーム!$Y$37:$AT$37,1,1),IF(COUNTIF(ボーリング・ゲーム!$BE$2:$BE$11,9)=1,INDEX(ボーリング・ゲーム!$Y$37:$AT$37,1,2),INDEX(ボーリング・ゲーム!$Y$37:$AT$37,1,1)))</definedName>
  </definedNames>
  <calcPr calcId="145621"/>
</workbook>
</file>

<file path=xl/calcChain.xml><?xml version="1.0" encoding="utf-8"?>
<calcChain xmlns="http://schemas.openxmlformats.org/spreadsheetml/2006/main">
  <c r="AZ2" i="1" l="1"/>
  <c r="BC5" i="1" s="1"/>
  <c r="BC3" i="1" l="1"/>
  <c r="BC7" i="1"/>
  <c r="BC2" i="1"/>
  <c r="BC10" i="1"/>
  <c r="BC6" i="1"/>
  <c r="BC4" i="1"/>
  <c r="BC8" i="1"/>
  <c r="BC9" i="1"/>
  <c r="BC11" i="1"/>
  <c r="BD11" i="1" l="1"/>
  <c r="BE11" i="1" s="1"/>
  <c r="BD6" i="1"/>
  <c r="BE6" i="1" s="1"/>
  <c r="BD7" i="1"/>
  <c r="BE7" i="1" s="1"/>
  <c r="BD4" i="1"/>
  <c r="BE4" i="1" s="1"/>
  <c r="BD2" i="1"/>
  <c r="BE2" i="1" s="1"/>
  <c r="BD9" i="1"/>
  <c r="BE9" i="1" s="1"/>
  <c r="BD10" i="1"/>
  <c r="BE10" i="1" s="1"/>
  <c r="BD3" i="1"/>
  <c r="BE3" i="1" s="1"/>
  <c r="BD8" i="1"/>
  <c r="BE8" i="1" s="1"/>
  <c r="BD5" i="1"/>
  <c r="BE5" i="1" s="1"/>
  <c r="G20" i="1"/>
  <c r="G25" i="1"/>
  <c r="L7" i="1"/>
  <c r="J7" i="1"/>
  <c r="G13" i="1"/>
  <c r="G26" i="1"/>
  <c r="G14" i="1"/>
  <c r="W7" i="1"/>
  <c r="G15" i="1"/>
  <c r="G23" i="1"/>
  <c r="G7" i="1"/>
  <c r="H7" i="1"/>
  <c r="G18" i="1"/>
  <c r="N7" i="1"/>
  <c r="G12" i="1"/>
  <c r="G24" i="1"/>
  <c r="M7" i="1"/>
  <c r="AI10" i="1"/>
  <c r="G17" i="1"/>
  <c r="K7" i="1"/>
  <c r="G8" i="1"/>
  <c r="G16" i="1"/>
  <c r="G22" i="1"/>
  <c r="G21" i="1"/>
  <c r="G19" i="1"/>
  <c r="I7" i="1"/>
  <c r="G10" i="1"/>
  <c r="G9" i="1"/>
  <c r="G11" i="1"/>
  <c r="AC19" i="1"/>
  <c r="AO19" i="1"/>
  <c r="AD19" i="1"/>
  <c r="AL19" i="1"/>
  <c r="AK18" i="1"/>
  <c r="AP19" i="1"/>
  <c r="AO18" i="1"/>
  <c r="AN19" i="1"/>
  <c r="AI19" i="1"/>
  <c r="AN18" i="1"/>
  <c r="AR18" i="1"/>
  <c r="AH19" i="1"/>
  <c r="AE18" i="1"/>
  <c r="AI18" i="1"/>
  <c r="AJ19" i="1"/>
  <c r="AR19" i="1"/>
  <c r="AK19" i="1"/>
  <c r="AC18" i="1"/>
  <c r="AQ19" i="1"/>
  <c r="AJ18" i="1"/>
  <c r="AB19" i="1"/>
  <c r="AS18" i="1"/>
  <c r="AH18" i="1"/>
  <c r="AM18" i="1"/>
  <c r="AT19" i="1"/>
  <c r="AP18" i="1"/>
  <c r="AL18" i="1"/>
  <c r="AT18" i="1"/>
  <c r="AQ18" i="1"/>
  <c r="AF19" i="1"/>
  <c r="AF18" i="1"/>
  <c r="AM19" i="1"/>
  <c r="AB18" i="1"/>
  <c r="AE19" i="1"/>
  <c r="AG19" i="1"/>
  <c r="AS19" i="1"/>
  <c r="AD18" i="1"/>
  <c r="AG18" i="1"/>
  <c r="AI12" i="1"/>
  <c r="AV2" i="1"/>
  <c r="AI8" i="1"/>
  <c r="AA18" i="1"/>
  <c r="AA19" i="1"/>
</calcChain>
</file>

<file path=xl/sharedStrings.xml><?xml version="1.0" encoding="utf-8"?>
<sst xmlns="http://schemas.openxmlformats.org/spreadsheetml/2006/main" count="19" uniqueCount="18">
  <si>
    <t>RESET</t>
    <phoneticPr fontId="1"/>
  </si>
  <si>
    <t>移動Spped</t>
    <rPh sb="0" eb="2">
      <t>イドウ</t>
    </rPh>
    <phoneticPr fontId="1"/>
  </si>
  <si>
    <t>乱数</t>
    <rPh sb="0" eb="2">
      <t>ランスウ</t>
    </rPh>
    <phoneticPr fontId="1"/>
  </si>
  <si>
    <t>乱数順位</t>
    <rPh sb="0" eb="2">
      <t>ランスウ</t>
    </rPh>
    <rPh sb="2" eb="4">
      <t>ジュンイ</t>
    </rPh>
    <phoneticPr fontId="1"/>
  </si>
  <si>
    <t>乱数(本数)</t>
    <rPh sb="0" eb="2">
      <t>ランスウ</t>
    </rPh>
    <rPh sb="3" eb="5">
      <t>ホンスウ</t>
    </rPh>
    <phoneticPr fontId="1"/>
  </si>
  <si>
    <t>No</t>
    <phoneticPr fontId="1"/>
  </si>
  <si>
    <t>ピン</t>
    <phoneticPr fontId="1"/>
  </si>
  <si>
    <t>ガター（gutter）</t>
    <phoneticPr fontId="1"/>
  </si>
  <si>
    <t>ガター（gutter）</t>
    <phoneticPr fontId="1"/>
  </si>
  <si>
    <t>カウンター</t>
    <phoneticPr fontId="1"/>
  </si>
  <si>
    <t>累計</t>
    <rPh sb="0" eb="2">
      <t>ルイケイ</t>
    </rPh>
    <phoneticPr fontId="1"/>
  </si>
  <si>
    <t>要追加：ガターの設定(確率1/10程度)すると面白い？</t>
    <rPh sb="8" eb="10">
      <t>セッテイ</t>
    </rPh>
    <rPh sb="11" eb="13">
      <t>カクリツ</t>
    </rPh>
    <rPh sb="17" eb="19">
      <t>テイド</t>
    </rPh>
    <rPh sb="23" eb="25">
      <t>オモシロ</t>
    </rPh>
    <phoneticPr fontId="1"/>
  </si>
  <si>
    <t>スコア</t>
    <phoneticPr fontId="1"/>
  </si>
  <si>
    <t>スコア累計</t>
    <rPh sb="3" eb="5">
      <t>ルイケイ</t>
    </rPh>
    <phoneticPr fontId="1"/>
  </si>
  <si>
    <t>ゲーム開始</t>
    <rPh sb="3" eb="5">
      <t>カイシ</t>
    </rPh>
    <phoneticPr fontId="1"/>
  </si>
  <si>
    <t>倒したピンの数</t>
    <rPh sb="0" eb="1">
      <t>タオ</t>
    </rPh>
    <rPh sb="6" eb="7">
      <t>カズ</t>
    </rPh>
    <phoneticPr fontId="1"/>
  </si>
  <si>
    <t>投球数</t>
    <rPh sb="0" eb="2">
      <t>トウキュウ</t>
    </rPh>
    <rPh sb="2" eb="3">
      <t>スウ</t>
    </rPh>
    <phoneticPr fontId="1"/>
  </si>
  <si>
    <t>microscope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</si>
</sst>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u/>
      <sz val="11"/>
      <color theme="1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 style="thin">
        <color theme="0" tint="-0.14990691854609822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/>
      <top/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7" xfId="0" applyFill="1" applyBorder="1">
      <alignment vertical="center"/>
    </xf>
    <xf numFmtId="0" fontId="2" fillId="4" borderId="0" xfId="0" applyFont="1" applyFill="1">
      <alignment vertical="center"/>
    </xf>
    <xf numFmtId="0" fontId="4" fillId="3" borderId="5" xfId="0" applyFont="1" applyFill="1" applyBorder="1">
      <alignment vertical="center"/>
    </xf>
    <xf numFmtId="0" fontId="4" fillId="3" borderId="13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4" fillId="3" borderId="17" xfId="0" applyFont="1" applyFill="1" applyBorder="1">
      <alignment vertical="center"/>
    </xf>
    <xf numFmtId="0" fontId="0" fillId="4" borderId="0" xfId="0" applyFill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3" borderId="18" xfId="0" applyFill="1" applyBorder="1">
      <alignment vertical="center"/>
    </xf>
    <xf numFmtId="0" fontId="5" fillId="3" borderId="18" xfId="0" applyFont="1" applyFill="1" applyBorder="1">
      <alignment vertical="center"/>
    </xf>
    <xf numFmtId="0" fontId="6" fillId="0" borderId="0" xfId="0" applyFont="1">
      <alignment vertical="center"/>
    </xf>
    <xf numFmtId="0" fontId="0" fillId="5" borderId="1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0" fillId="0" borderId="0" xfId="1">
      <alignment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AW$2" lockText="1"/>
</file>

<file path=xl/ctrlProps/ctrlProp2.xml><?xml version="1.0" encoding="utf-8"?>
<formControlPr xmlns="http://schemas.microsoft.com/office/spreadsheetml/2009/9/main" objectType="CheckBox" checked="Checked" fmlaLink="$AX$2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</xdr:row>
          <xdr:rowOff>57150</xdr:rowOff>
        </xdr:from>
        <xdr:to>
          <xdr:col>22</xdr:col>
          <xdr:colOff>9525</xdr:colOff>
          <xdr:row>4</xdr:row>
          <xdr:rowOff>24384</xdr:rowOff>
        </xdr:to>
        <xdr:pic>
          <xdr:nvPicPr>
            <xdr:cNvPr id="21" name="図 20"/>
            <xdr:cNvPicPr>
              <a:picLocks noChangeAspect="1" noChangeArrowheads="1"/>
              <a:extLst>
                <a:ext uri="{84589F7E-364E-4C9E-8A38-B11213B215E9}">
                  <a14:cameraTool cellRange="表示7" spid="_x0000_s168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371975" y="400050"/>
              <a:ext cx="352425" cy="310134"/>
            </a:xfrm>
            <a:prstGeom prst="roundRect">
              <a:avLst>
                <a:gd name="adj" fmla="val 8594"/>
              </a:avLst>
            </a:prstGeom>
            <a:solidFill>
              <a:srgbClr val="FFFFFF">
                <a:shade val="85000"/>
              </a:srgbClr>
            </a:solidFill>
            <a:ln>
              <a:noFill/>
            </a:ln>
            <a:effectLst>
              <a:reflection blurRad="12700" stA="38000" endPos="28000" dist="5000" dir="5400000" sy="-100000" algn="bl" rotWithShape="0"/>
            </a:effectLst>
          </xdr:spPr>
        </xdr:pic>
        <xdr:clientData/>
      </xdr:twoCellAnchor>
    </mc:Choice>
    <mc:Fallback/>
  </mc:AlternateContent>
  <xdr:twoCellAnchor editAs="oneCell">
    <xdr:from>
      <xdr:col>24</xdr:col>
      <xdr:colOff>304800</xdr:colOff>
      <xdr:row>36</xdr:row>
      <xdr:rowOff>38100</xdr:rowOff>
    </xdr:from>
    <xdr:to>
      <xdr:col>24</xdr:col>
      <xdr:colOff>628650</xdr:colOff>
      <xdr:row>36</xdr:row>
      <xdr:rowOff>609600</xdr:rowOff>
    </xdr:to>
    <xdr:pic>
      <xdr:nvPicPr>
        <xdr:cNvPr id="1578" name="図 2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6886575"/>
          <a:ext cx="3238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50800</xdr:colOff>
          <xdr:row>4</xdr:row>
          <xdr:rowOff>104775</xdr:rowOff>
        </xdr:from>
        <xdr:to>
          <xdr:col>22</xdr:col>
          <xdr:colOff>22225</xdr:colOff>
          <xdr:row>6</xdr:row>
          <xdr:rowOff>72009</xdr:rowOff>
        </xdr:to>
        <xdr:pic>
          <xdr:nvPicPr>
            <xdr:cNvPr id="32" name="図 31"/>
            <xdr:cNvPicPr>
              <a:picLocks noChangeAspect="1" noChangeArrowheads="1"/>
              <a:extLst>
                <a:ext uri="{84589F7E-364E-4C9E-8A38-B11213B215E9}">
                  <a14:cameraTool cellRange="表示8" spid="_x0000_s168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384675" y="790575"/>
              <a:ext cx="352425" cy="310134"/>
            </a:xfrm>
            <a:prstGeom prst="roundRect">
              <a:avLst>
                <a:gd name="adj" fmla="val 8594"/>
              </a:avLst>
            </a:prstGeom>
            <a:solidFill>
              <a:srgbClr val="FFFFFF">
                <a:shade val="85000"/>
              </a:srgbClr>
            </a:solidFill>
            <a:ln>
              <a:noFill/>
            </a:ln>
            <a:effectLst>
              <a:reflection blurRad="12700" stA="38000" endPos="28000" dist="5000" dir="5400000" sy="-100000" algn="bl" rotWithShape="0"/>
            </a:effec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53975</xdr:colOff>
          <xdr:row>6</xdr:row>
          <xdr:rowOff>133350</xdr:rowOff>
        </xdr:from>
        <xdr:to>
          <xdr:col>22</xdr:col>
          <xdr:colOff>25400</xdr:colOff>
          <xdr:row>8</xdr:row>
          <xdr:rowOff>81534</xdr:rowOff>
        </xdr:to>
        <xdr:pic>
          <xdr:nvPicPr>
            <xdr:cNvPr id="33" name="図 32"/>
            <xdr:cNvPicPr>
              <a:picLocks noChangeAspect="1" noChangeArrowheads="1"/>
              <a:extLst>
                <a:ext uri="{84589F7E-364E-4C9E-8A38-B11213B215E9}">
                  <a14:cameraTool cellRange="表示9" spid="_x0000_s169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387850" y="1162050"/>
              <a:ext cx="352425" cy="310134"/>
            </a:xfrm>
            <a:prstGeom prst="roundRect">
              <a:avLst>
                <a:gd name="adj" fmla="val 8594"/>
              </a:avLst>
            </a:prstGeom>
            <a:solidFill>
              <a:srgbClr val="FFFFFF">
                <a:shade val="85000"/>
              </a:srgbClr>
            </a:solidFill>
            <a:ln>
              <a:noFill/>
            </a:ln>
            <a:effectLst>
              <a:reflection blurRad="12700" stA="38000" endPos="28000" dist="5000" dir="5400000" sy="-100000" algn="bl" rotWithShape="0"/>
            </a:effec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8</xdr:row>
          <xdr:rowOff>152400</xdr:rowOff>
        </xdr:from>
        <xdr:to>
          <xdr:col>22</xdr:col>
          <xdr:colOff>28575</xdr:colOff>
          <xdr:row>10</xdr:row>
          <xdr:rowOff>100584</xdr:rowOff>
        </xdr:to>
        <xdr:pic>
          <xdr:nvPicPr>
            <xdr:cNvPr id="34" name="図 33"/>
            <xdr:cNvPicPr>
              <a:picLocks noChangeAspect="1" noChangeArrowheads="1"/>
              <a:extLst>
                <a:ext uri="{84589F7E-364E-4C9E-8A38-B11213B215E9}">
                  <a14:cameraTool cellRange="表示10" spid="_x0000_s169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391025" y="1543050"/>
              <a:ext cx="352425" cy="310134"/>
            </a:xfrm>
            <a:prstGeom prst="roundRect">
              <a:avLst>
                <a:gd name="adj" fmla="val 8594"/>
              </a:avLst>
            </a:prstGeom>
            <a:solidFill>
              <a:srgbClr val="FFFFFF">
                <a:shade val="85000"/>
              </a:srgbClr>
            </a:solidFill>
            <a:ln>
              <a:noFill/>
            </a:ln>
            <a:effectLst>
              <a:reflection blurRad="12700" stA="38000" endPos="28000" dist="5000" dir="5400000" sy="-100000" algn="bl" rotWithShape="0"/>
            </a:effec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</xdr:row>
          <xdr:rowOff>28575</xdr:rowOff>
        </xdr:from>
        <xdr:to>
          <xdr:col>20</xdr:col>
          <xdr:colOff>9525</xdr:colOff>
          <xdr:row>4</xdr:row>
          <xdr:rowOff>167259</xdr:rowOff>
        </xdr:to>
        <xdr:pic>
          <xdr:nvPicPr>
            <xdr:cNvPr id="35" name="図 34"/>
            <xdr:cNvPicPr>
              <a:picLocks noChangeAspect="1" noChangeArrowheads="1"/>
              <a:extLst>
                <a:ext uri="{84589F7E-364E-4C9E-8A38-B11213B215E9}">
                  <a14:cameraTool cellRange="表示4" spid="_x0000_s169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90975" y="542925"/>
              <a:ext cx="352425" cy="310134"/>
            </a:xfrm>
            <a:prstGeom prst="roundRect">
              <a:avLst>
                <a:gd name="adj" fmla="val 8594"/>
              </a:avLst>
            </a:prstGeom>
            <a:solidFill>
              <a:srgbClr val="FFFFFF">
                <a:shade val="85000"/>
              </a:srgbClr>
            </a:solidFill>
            <a:ln>
              <a:noFill/>
            </a:ln>
            <a:effectLst>
              <a:reflection blurRad="12700" stA="38000" endPos="28000" dist="5000" dir="5400000" sy="-100000" algn="bl" rotWithShape="0"/>
            </a:effec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5</xdr:row>
          <xdr:rowOff>123825</xdr:rowOff>
        </xdr:from>
        <xdr:to>
          <xdr:col>19</xdr:col>
          <xdr:colOff>184150</xdr:colOff>
          <xdr:row>7</xdr:row>
          <xdr:rowOff>81534</xdr:rowOff>
        </xdr:to>
        <xdr:pic>
          <xdr:nvPicPr>
            <xdr:cNvPr id="36" name="図 35"/>
            <xdr:cNvPicPr>
              <a:picLocks noChangeAspect="1" noChangeArrowheads="1"/>
              <a:extLst>
                <a:ext uri="{84589F7E-364E-4C9E-8A38-B11213B215E9}">
                  <a14:cameraTool cellRange="表示5" spid="_x0000_s16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75100" y="981075"/>
              <a:ext cx="352425" cy="310134"/>
            </a:xfrm>
            <a:prstGeom prst="roundRect">
              <a:avLst>
                <a:gd name="adj" fmla="val 8594"/>
              </a:avLst>
            </a:prstGeom>
            <a:solidFill>
              <a:srgbClr val="FFFFFF">
                <a:shade val="85000"/>
              </a:srgbClr>
            </a:solidFill>
            <a:ln>
              <a:noFill/>
            </a:ln>
            <a:effectLst>
              <a:reflection blurRad="12700" stA="38000" endPos="28000" dist="5000" dir="5400000" sy="-100000" algn="bl" rotWithShape="0"/>
            </a:effec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63500</xdr:colOff>
          <xdr:row>8</xdr:row>
          <xdr:rowOff>28575</xdr:rowOff>
        </xdr:from>
        <xdr:to>
          <xdr:col>20</xdr:col>
          <xdr:colOff>6350</xdr:colOff>
          <xdr:row>9</xdr:row>
          <xdr:rowOff>157734</xdr:rowOff>
        </xdr:to>
        <xdr:pic>
          <xdr:nvPicPr>
            <xdr:cNvPr id="37" name="図 36"/>
            <xdr:cNvPicPr>
              <a:picLocks noChangeAspect="1" noChangeArrowheads="1"/>
              <a:extLst>
                <a:ext uri="{84589F7E-364E-4C9E-8A38-B11213B215E9}">
                  <a14:cameraTool cellRange="表示6" spid="_x0000_s169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87800" y="1419225"/>
              <a:ext cx="352425" cy="310134"/>
            </a:xfrm>
            <a:prstGeom prst="roundRect">
              <a:avLst>
                <a:gd name="adj" fmla="val 8594"/>
              </a:avLst>
            </a:prstGeom>
            <a:solidFill>
              <a:srgbClr val="FFFFFF">
                <a:shade val="85000"/>
              </a:srgbClr>
            </a:solidFill>
            <a:ln>
              <a:noFill/>
            </a:ln>
            <a:effectLst>
              <a:reflection blurRad="12700" stA="38000" endPos="28000" dist="5000" dir="5400000" sy="-100000" algn="bl" rotWithShape="0"/>
            </a:effec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4</xdr:row>
          <xdr:rowOff>95250</xdr:rowOff>
        </xdr:from>
        <xdr:to>
          <xdr:col>18</xdr:col>
          <xdr:colOff>19050</xdr:colOff>
          <xdr:row>6</xdr:row>
          <xdr:rowOff>62484</xdr:rowOff>
        </xdr:to>
        <xdr:pic>
          <xdr:nvPicPr>
            <xdr:cNvPr id="38" name="図 37"/>
            <xdr:cNvPicPr>
              <a:picLocks noChangeAspect="1" noChangeArrowheads="1"/>
              <a:extLst>
                <a:ext uri="{84589F7E-364E-4C9E-8A38-B11213B215E9}">
                  <a14:cameraTool cellRange="表示2" spid="_x0000_s169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590925" y="781050"/>
              <a:ext cx="352425" cy="310134"/>
            </a:xfrm>
            <a:prstGeom prst="roundRect">
              <a:avLst>
                <a:gd name="adj" fmla="val 8594"/>
              </a:avLst>
            </a:prstGeom>
            <a:solidFill>
              <a:srgbClr val="FFFFFF">
                <a:shade val="85000"/>
              </a:srgbClr>
            </a:solidFill>
            <a:ln>
              <a:noFill/>
            </a:ln>
            <a:effectLst>
              <a:reflection blurRad="12700" stA="38000" endPos="28000" dist="5000" dir="5400000" sy="-100000" algn="bl" rotWithShape="0"/>
            </a:effec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41275</xdr:colOff>
          <xdr:row>6</xdr:row>
          <xdr:rowOff>133350</xdr:rowOff>
        </xdr:from>
        <xdr:to>
          <xdr:col>18</xdr:col>
          <xdr:colOff>12700</xdr:colOff>
          <xdr:row>8</xdr:row>
          <xdr:rowOff>81534</xdr:rowOff>
        </xdr:to>
        <xdr:pic>
          <xdr:nvPicPr>
            <xdr:cNvPr id="39" name="図 38"/>
            <xdr:cNvPicPr>
              <a:picLocks noChangeAspect="1" noChangeArrowheads="1"/>
              <a:extLst>
                <a:ext uri="{84589F7E-364E-4C9E-8A38-B11213B215E9}">
                  <a14:cameraTool cellRange="表示3" spid="_x0000_s169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584575" y="1162050"/>
              <a:ext cx="352425" cy="310134"/>
            </a:xfrm>
            <a:prstGeom prst="roundRect">
              <a:avLst>
                <a:gd name="adj" fmla="val 8594"/>
              </a:avLst>
            </a:prstGeom>
            <a:solidFill>
              <a:srgbClr val="FFFFFF">
                <a:shade val="85000"/>
              </a:srgbClr>
            </a:solidFill>
            <a:ln>
              <a:noFill/>
            </a:ln>
            <a:effectLst>
              <a:reflection blurRad="12700" stA="38000" endPos="28000" dist="5000" dir="5400000" sy="-100000" algn="bl" rotWithShape="0"/>
            </a:effec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31750</xdr:colOff>
          <xdr:row>5</xdr:row>
          <xdr:rowOff>95250</xdr:rowOff>
        </xdr:from>
        <xdr:to>
          <xdr:col>16</xdr:col>
          <xdr:colOff>3175</xdr:colOff>
          <xdr:row>7</xdr:row>
          <xdr:rowOff>52959</xdr:rowOff>
        </xdr:to>
        <xdr:pic>
          <xdr:nvPicPr>
            <xdr:cNvPr id="40" name="図 39"/>
            <xdr:cNvPicPr>
              <a:picLocks noChangeAspect="1" noChangeArrowheads="1"/>
              <a:extLst>
                <a:ext uri="{84589F7E-364E-4C9E-8A38-B11213B215E9}">
                  <a14:cameraTool cellRange="表示1" spid="_x0000_s169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194050" y="952500"/>
              <a:ext cx="352425" cy="310134"/>
            </a:xfrm>
            <a:prstGeom prst="roundRect">
              <a:avLst>
                <a:gd name="adj" fmla="val 8594"/>
              </a:avLst>
            </a:prstGeom>
            <a:solidFill>
              <a:srgbClr val="FFFFFF">
                <a:shade val="85000"/>
              </a:srgbClr>
            </a:solidFill>
            <a:ln>
              <a:noFill/>
            </a:ln>
            <a:effectLst>
              <a:reflection blurRad="12700" stA="38000" endPos="28000" dist="5000" dir="5400000" sy="-100000" algn="bl" rotWithShape="0"/>
            </a:effec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885825</xdr:colOff>
          <xdr:row>9</xdr:row>
          <xdr:rowOff>152400</xdr:rowOff>
        </xdr:from>
        <xdr:to>
          <xdr:col>27</xdr:col>
          <xdr:colOff>47625</xdr:colOff>
          <xdr:row>11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リセット/投球</a:t>
              </a:r>
            </a:p>
          </xdr:txBody>
        </xdr:sp>
        <xdr:clientData/>
      </xdr:twoCellAnchor>
    </mc:Choice>
    <mc:Fallback/>
  </mc:AlternateContent>
  <xdr:twoCellAnchor editAs="oneCell">
    <xdr:from>
      <xdr:col>25</xdr:col>
      <xdr:colOff>57150</xdr:colOff>
      <xdr:row>36</xdr:row>
      <xdr:rowOff>180975</xdr:rowOff>
    </xdr:from>
    <xdr:to>
      <xdr:col>25</xdr:col>
      <xdr:colOff>628650</xdr:colOff>
      <xdr:row>36</xdr:row>
      <xdr:rowOff>504825</xdr:rowOff>
    </xdr:to>
    <xdr:pic>
      <xdr:nvPicPr>
        <xdr:cNvPr id="1588" name="図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7029450"/>
          <a:ext cx="5715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447675</xdr:colOff>
      <xdr:row>0</xdr:row>
      <xdr:rowOff>28575</xdr:rowOff>
    </xdr:from>
    <xdr:to>
      <xdr:col>35</xdr:col>
      <xdr:colOff>95250</xdr:colOff>
      <xdr:row>3</xdr:row>
      <xdr:rowOff>152399</xdr:rowOff>
    </xdr:to>
    <xdr:sp macro="" textlink="">
      <xdr:nvSpPr>
        <xdr:cNvPr id="2" name="テキスト ボックス 1"/>
        <xdr:cNvSpPr txBox="1"/>
      </xdr:nvSpPr>
      <xdr:spPr>
        <a:xfrm>
          <a:off x="5181600" y="28575"/>
          <a:ext cx="3800475" cy="638174"/>
        </a:xfrm>
        <a:prstGeom prst="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3600"/>
            <a:t>ボーリング・ゲーム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885825</xdr:colOff>
          <xdr:row>6</xdr:row>
          <xdr:rowOff>161925</xdr:rowOff>
        </xdr:from>
        <xdr:to>
          <xdr:col>27</xdr:col>
          <xdr:colOff>47625</xdr:colOff>
          <xdr:row>8</xdr:row>
          <xdr:rowOff>38100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ゲーム開始</a:t>
              </a:r>
            </a:p>
          </xdr:txBody>
        </xdr:sp>
        <xdr:clientData/>
      </xdr:twoCellAnchor>
    </mc:Choice>
    <mc:Fallback/>
  </mc:AlternateContent>
  <xdr:twoCellAnchor>
    <xdr:from>
      <xdr:col>26</xdr:col>
      <xdr:colOff>228598</xdr:colOff>
      <xdr:row>20</xdr:row>
      <xdr:rowOff>47625</xdr:rowOff>
    </xdr:from>
    <xdr:to>
      <xdr:col>46</xdr:col>
      <xdr:colOff>19049</xdr:colOff>
      <xdr:row>40</xdr:row>
      <xdr:rowOff>66675</xdr:rowOff>
    </xdr:to>
    <xdr:sp macro="" textlink="">
      <xdr:nvSpPr>
        <xdr:cNvPr id="18" name="テキスト ボックス 17"/>
        <xdr:cNvSpPr txBox="1"/>
      </xdr:nvSpPr>
      <xdr:spPr>
        <a:xfrm>
          <a:off x="6543673" y="3609975"/>
          <a:ext cx="5505451" cy="44386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b="1"/>
            <a:t>ボーリングゲーム</a:t>
          </a:r>
          <a:endParaRPr lang="en-US" altLang="ja-JP" b="1"/>
        </a:p>
        <a:p>
          <a:pPr marL="0" indent="0" rtl="0">
            <a:lnSpc>
              <a:spcPts val="1300"/>
            </a:lnSpc>
          </a:pPr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【</a:t>
          </a:r>
          <a:r>
            <a:rPr kumimoji="1" lang="ja-JP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遊び方</a:t>
          </a:r>
          <a:r>
            <a:rPr kumimoji="1" lang="en-US" altLang="ja-JP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】</a:t>
          </a:r>
          <a:endParaRPr kumimoji="1" lang="ja-JP" altLang="en-US" sz="1100" b="1">
            <a:solidFill>
              <a:schemeClr val="dk1"/>
            </a:solidFill>
            <a:latin typeface="ＭＳ ゴシック" pitchFamily="49" charset="-128"/>
            <a:ea typeface="ＭＳ ゴシック" pitchFamily="49" charset="-128"/>
            <a:cs typeface="+mn-cs"/>
          </a:endParaRPr>
        </a:p>
        <a:p>
          <a:pPr marL="0" indent="0" rtl="0">
            <a:lnSpc>
              <a:spcPts val="1300"/>
            </a:lnSpc>
          </a:pPr>
          <a:r>
            <a:rPr kumimoji="1" lang="ja-JP" altLang="en-US" sz="1100" b="1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　一投勝負</a:t>
          </a:r>
          <a:r>
            <a:rPr kumimoji="1" lang="ja-JP" altLang="en-US" sz="1100" b="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の</a:t>
          </a:r>
          <a:r>
            <a:rPr kumimoji="1" lang="ja-JP" altLang="en-US" sz="1100" b="0" i="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ボーリングゲームです。</a:t>
          </a:r>
        </a:p>
        <a:p>
          <a:pPr marL="0" indent="0" rtl="0">
            <a:lnSpc>
              <a:spcPts val="1300"/>
            </a:lnSpc>
          </a:pPr>
          <a:r>
            <a:rPr kumimoji="1" lang="ja-JP" altLang="en-US" sz="1100" b="0" i="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　スペアやストライクでの点数加算はありません。</a:t>
          </a:r>
        </a:p>
        <a:p>
          <a:pPr rtl="0">
            <a:lnSpc>
              <a:spcPts val="12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en-US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反復計算</a:t>
          </a:r>
          <a:r>
            <a:rPr lang="en-US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にチェックを入れます。</a:t>
          </a:r>
          <a:endParaRPr lang="ja-JP" altLang="ja-JP" b="1">
            <a:effectLst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2007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[Office]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ボタン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=&gt;[Excel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のオプション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数式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計算方法の設定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反復計算を行う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にチェックを入れて、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最大反復回数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[3,500]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に、</a:t>
          </a: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変化の最大値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にセットします。</a:t>
          </a:r>
          <a:endParaRPr lang="ja-JP" altLang="ja-JP">
            <a:effectLst/>
          </a:endParaRPr>
        </a:p>
        <a:p>
          <a:pPr rtl="0">
            <a:lnSpc>
              <a:spcPts val="1300"/>
            </a:lnSpc>
          </a:pP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2010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オプション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数式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]=&gt;[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計算方法の設定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]=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反復計算を行う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チェックを入れて、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最大反復回数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[3,500]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変化の最大値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にセットします。</a:t>
          </a:r>
          <a:endParaRPr lang="ja-JP" altLang="ja-JP">
            <a:effectLst/>
          </a:endParaRPr>
        </a:p>
        <a:p>
          <a:pPr rtl="0">
            <a:lnSpc>
              <a:spcPts val="13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但し、遊んだはあとは必ず元に戻してください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pPr rtl="0">
            <a:lnSpc>
              <a:spcPts val="12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ゲーム開始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にチェックを入れます。</a:t>
          </a:r>
        </a:p>
        <a:p>
          <a:pPr rtl="0">
            <a:lnSpc>
              <a:spcPts val="12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リセット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投球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にチェックを入れます。</a:t>
          </a:r>
        </a:p>
        <a:p>
          <a:pPr rtl="0">
            <a:lnSpc>
              <a:spcPts val="12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ボールが動き出し、ピンにあたってピンが倒れます。</a:t>
          </a:r>
        </a:p>
        <a:p>
          <a:pPr rtl="0">
            <a:lnSpc>
              <a:spcPts val="12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リセット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投球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にチェックを入れると、ボールとピンが元の状態に戻ります。</a:t>
          </a:r>
        </a:p>
        <a:p>
          <a:pPr rtl="0">
            <a:lnSpc>
              <a:spcPts val="12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⑤ピンが元の状態に戻ったのを確認後、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リセット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投球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にチェックを入れると、</a:t>
          </a: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ボールが動き出し、ピンにあたってピンが倒れます。</a:t>
          </a: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これを繰り返します。</a:t>
          </a: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⑥投球数、スコアおよびスコア累計は自動で計算します。</a:t>
          </a:r>
        </a:p>
        <a:p>
          <a:pPr marL="0" marR="0" indent="0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但し、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スペアやストライクでの点数加算はありません。</a:t>
          </a: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⑦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投球まで、計算できるようにしてあります。</a:t>
          </a:r>
        </a:p>
        <a:p>
          <a:pPr rtl="0">
            <a:lnSpc>
              <a:spcPts val="12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ゲーム開始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のチェックを外すと初期状態に戻ります。</a:t>
          </a:r>
        </a:p>
        <a:p>
          <a:pPr rtl="0">
            <a:lnSpc>
              <a:spcPts val="12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endParaRPr lang="ja-JP" altLang="en-US" sz="11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endParaRPr lang="ja-JP" altLang="en-US" sz="11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</a:p>
        <a:p>
          <a:pPr>
            <a:lnSpc>
              <a:spcPts val="1200"/>
            </a:lnSpc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</a:p>
        <a:p>
          <a:pPr>
            <a:lnSpc>
              <a:spcPts val="12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1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endParaRPr lang="ja-JP" alt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>
            <a:lnSpc>
              <a:spcPts val="1100"/>
            </a:lnSpc>
          </a:pPr>
          <a:endParaRPr lang="ja-JP" altLang="en-US">
            <a:effectLst/>
          </a:endParaRPr>
        </a:p>
        <a:p>
          <a:pPr rtl="0">
            <a:lnSpc>
              <a:spcPts val="1100"/>
            </a:lnSpc>
          </a:pP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jje.weblio.jp/content/microscope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E37"/>
  <sheetViews>
    <sheetView tabSelected="1" workbookViewId="0">
      <selection activeCell="Y14" sqref="Y14"/>
    </sheetView>
  </sheetViews>
  <sheetFormatPr defaultRowHeight="13.5" x14ac:dyDescent="0.15"/>
  <cols>
    <col min="1" max="1" width="3.875" customWidth="1"/>
    <col min="2" max="2" width="2.375" customWidth="1"/>
    <col min="3" max="3" width="2.625" customWidth="1"/>
    <col min="4" max="18" width="2.5" customWidth="1"/>
    <col min="19" max="19" width="2.875" customWidth="1"/>
    <col min="20" max="23" width="2.5" customWidth="1"/>
    <col min="24" max="24" width="2.875" customWidth="1"/>
    <col min="25" max="25" width="11.75" customWidth="1"/>
    <col min="26" max="26" width="9" customWidth="1"/>
    <col min="27" max="47" width="3.75" customWidth="1"/>
  </cols>
  <sheetData>
    <row r="1" spans="2:57" x14ac:dyDescent="0.15">
      <c r="AV1" s="1" t="s">
        <v>9</v>
      </c>
      <c r="AW1" s="1" t="s">
        <v>0</v>
      </c>
      <c r="AX1" s="2" t="s">
        <v>14</v>
      </c>
      <c r="AY1" s="2" t="s">
        <v>1</v>
      </c>
      <c r="AZ1" s="2" t="s">
        <v>4</v>
      </c>
      <c r="BA1" s="2"/>
      <c r="BB1" s="2" t="s">
        <v>5</v>
      </c>
      <c r="BC1" s="2" t="s">
        <v>2</v>
      </c>
      <c r="BD1" s="2" t="s">
        <v>3</v>
      </c>
      <c r="BE1" s="1" t="s">
        <v>6</v>
      </c>
    </row>
    <row r="2" spans="2:57" x14ac:dyDescent="0.15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42" t="s">
        <v>7</v>
      </c>
      <c r="P2" s="43"/>
      <c r="Q2" s="43"/>
      <c r="R2" s="43"/>
      <c r="S2" s="43"/>
      <c r="T2" s="43"/>
      <c r="U2" s="43"/>
      <c r="V2" s="43"/>
      <c r="W2" s="43"/>
      <c r="X2" s="43"/>
      <c r="AV2" s="1">
        <f ca="1">IF(AW2=FALSE,0,AV2+1)</f>
        <v>7000</v>
      </c>
      <c r="AW2" s="1" t="b">
        <v>1</v>
      </c>
      <c r="AX2" s="1" t="b">
        <v>1</v>
      </c>
      <c r="AY2" s="1">
        <v>100</v>
      </c>
      <c r="AZ2" s="1">
        <f ca="1">INT(RAND()*10)+1</f>
        <v>7</v>
      </c>
      <c r="BA2" s="1"/>
      <c r="BB2" s="1">
        <v>1</v>
      </c>
      <c r="BC2" s="31">
        <f t="shared" ref="BC2:BC11" ca="1" si="0">IF(BB2&gt;$AZ$2,0,RAND())</f>
        <v>4.4929672917344843E-2</v>
      </c>
      <c r="BD2" s="1">
        <f t="shared" ref="BD2:BD11" ca="1" si="1">RANK(BC2,$BC$2:$BC$11)</f>
        <v>7</v>
      </c>
      <c r="BE2" s="29">
        <f t="shared" ref="BE2:BE11" ca="1" si="2">IF($AZ$2&gt;=BB2,BD2,"")</f>
        <v>7</v>
      </c>
    </row>
    <row r="3" spans="2:57" x14ac:dyDescent="0.15">
      <c r="B3" s="28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32"/>
      <c r="P3" s="6"/>
      <c r="Q3" s="6"/>
      <c r="R3" s="6"/>
      <c r="S3" s="6"/>
      <c r="T3" s="6"/>
      <c r="U3" s="6"/>
      <c r="V3" s="6"/>
      <c r="W3" s="20"/>
      <c r="X3" s="44"/>
      <c r="BB3" s="1">
        <v>2</v>
      </c>
      <c r="BC3" s="31">
        <f t="shared" ca="1" si="0"/>
        <v>0.4118583771811235</v>
      </c>
      <c r="BD3" s="1">
        <f t="shared" ca="1" si="1"/>
        <v>4</v>
      </c>
      <c r="BE3" s="29">
        <f t="shared" ca="1" si="2"/>
        <v>4</v>
      </c>
    </row>
    <row r="4" spans="2:57" x14ac:dyDescent="0.15">
      <c r="B4" s="28"/>
      <c r="C4" s="7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32"/>
      <c r="P4" s="6"/>
      <c r="Q4" s="6"/>
      <c r="R4" s="6"/>
      <c r="S4" s="6"/>
      <c r="T4" s="6"/>
      <c r="U4" s="6"/>
      <c r="V4" s="6"/>
      <c r="W4" s="20"/>
      <c r="X4" s="44"/>
      <c r="BB4" s="1">
        <v>3</v>
      </c>
      <c r="BC4" s="31">
        <f t="shared" ca="1" si="0"/>
        <v>0.61039086593469116</v>
      </c>
      <c r="BD4" s="1">
        <f t="shared" ca="1" si="1"/>
        <v>2</v>
      </c>
      <c r="BE4" s="29">
        <f t="shared" ca="1" si="2"/>
        <v>2</v>
      </c>
    </row>
    <row r="5" spans="2:57" x14ac:dyDescent="0.15">
      <c r="B5" s="28"/>
      <c r="C5" s="7"/>
      <c r="D5" s="9"/>
      <c r="E5" s="8"/>
      <c r="F5" s="10"/>
      <c r="G5" s="6"/>
      <c r="H5" s="6"/>
      <c r="I5" s="6"/>
      <c r="J5" s="6"/>
      <c r="K5" s="6"/>
      <c r="L5" s="6"/>
      <c r="M5" s="6"/>
      <c r="N5" s="6"/>
      <c r="O5" s="32"/>
      <c r="P5" s="6"/>
      <c r="Q5" s="6"/>
      <c r="R5" s="6"/>
      <c r="S5" s="6"/>
      <c r="T5" s="6"/>
      <c r="U5" s="6"/>
      <c r="V5" s="6"/>
      <c r="W5" s="20"/>
      <c r="X5" s="44"/>
      <c r="BB5" s="1">
        <v>4</v>
      </c>
      <c r="BC5" s="31">
        <f t="shared" ca="1" si="0"/>
        <v>0.54898229956301459</v>
      </c>
      <c r="BD5" s="1">
        <f t="shared" ca="1" si="1"/>
        <v>3</v>
      </c>
      <c r="BE5" s="29">
        <f t="shared" ca="1" si="2"/>
        <v>3</v>
      </c>
    </row>
    <row r="6" spans="2:57" x14ac:dyDescent="0.15">
      <c r="B6" s="28"/>
      <c r="C6" s="7"/>
      <c r="D6" s="9"/>
      <c r="E6" s="11"/>
      <c r="F6" s="12"/>
      <c r="G6" s="6"/>
      <c r="H6" s="6"/>
      <c r="I6" s="6"/>
      <c r="J6" s="6"/>
      <c r="K6" s="6"/>
      <c r="L6" s="6"/>
      <c r="M6" s="6"/>
      <c r="N6" s="6"/>
      <c r="O6" s="32"/>
      <c r="P6" s="6"/>
      <c r="Q6" s="6"/>
      <c r="R6" s="6"/>
      <c r="S6" s="6"/>
      <c r="T6" s="6"/>
      <c r="U6" s="6"/>
      <c r="V6" s="6"/>
      <c r="W6" s="20"/>
      <c r="X6" s="44"/>
      <c r="BB6" s="1">
        <v>5</v>
      </c>
      <c r="BC6" s="31">
        <f t="shared" ca="1" si="0"/>
        <v>0.73856481884527136</v>
      </c>
      <c r="BD6" s="1">
        <f t="shared" ca="1" si="1"/>
        <v>1</v>
      </c>
      <c r="BE6" s="29">
        <f t="shared" ca="1" si="2"/>
        <v>1</v>
      </c>
    </row>
    <row r="7" spans="2:57" ht="14.25" x14ac:dyDescent="0.15">
      <c r="B7" s="28"/>
      <c r="C7" s="7"/>
      <c r="D7" s="9"/>
      <c r="E7" s="11"/>
      <c r="F7" s="11"/>
      <c r="G7" s="22" t="str">
        <f ca="1">IF(AND($AV$2&gt;$AY$2*22,$AV$2&lt;$AY$2*23),"●","")</f>
        <v/>
      </c>
      <c r="H7" s="25" t="str">
        <f ca="1">IF(AND($AV$2&gt;$AY$2*23,$AV$2&lt;$AY$2*24),"●","")</f>
        <v/>
      </c>
      <c r="I7" s="25" t="str">
        <f ca="1">IF(AND($AV$2&gt;$AY$2*24,$AV$2&lt;$AY$2*25),"●","")</f>
        <v/>
      </c>
      <c r="J7" s="25" t="str">
        <f ca="1">IF(AND($AV$2&gt;$AY$2*25,$AV$2&lt;$AY$2*26),"●","")</f>
        <v/>
      </c>
      <c r="K7" s="25" t="str">
        <f ca="1">IF(AND($AV$2&gt;$AY$2*27,$AV$2&lt;$AY$2*28),"●","")</f>
        <v/>
      </c>
      <c r="L7" s="25" t="str">
        <f ca="1">IF(AND($AV$2&gt;$AY$2*28,$AV$2&lt;$AY$2*29),"●","")</f>
        <v/>
      </c>
      <c r="M7" s="25" t="str">
        <f ca="1">IF(AND($AV$2&gt;$AY$2*29,$AV$2&lt;$AY$2*30),"●","")</f>
        <v/>
      </c>
      <c r="N7" s="25" t="str">
        <f ca="1">IF(AND($AV$2&gt;$AY$2*30,$AV$2&lt;$AY$2*31),"●","")</f>
        <v/>
      </c>
      <c r="O7" s="33"/>
      <c r="P7" s="26"/>
      <c r="Q7" s="26"/>
      <c r="R7" s="26"/>
      <c r="S7" s="26"/>
      <c r="T7" s="26"/>
      <c r="U7" s="26"/>
      <c r="V7" s="26"/>
      <c r="W7" s="27" t="str">
        <f ca="1">IF($AV$2&gt;3000,"●","")</f>
        <v>●</v>
      </c>
      <c r="X7" s="44"/>
      <c r="BB7" s="1">
        <v>6</v>
      </c>
      <c r="BC7" s="31">
        <f t="shared" ca="1" si="0"/>
        <v>0.15222812317153067</v>
      </c>
      <c r="BD7" s="1">
        <f t="shared" ca="1" si="1"/>
        <v>6</v>
      </c>
      <c r="BE7" s="29">
        <f t="shared" ca="1" si="2"/>
        <v>6</v>
      </c>
    </row>
    <row r="8" spans="2:57" ht="14.25" customHeight="1" x14ac:dyDescent="0.15">
      <c r="B8" s="28"/>
      <c r="C8" s="7"/>
      <c r="D8" s="9"/>
      <c r="E8" s="9"/>
      <c r="F8" s="11"/>
      <c r="G8" s="23" t="str">
        <f ca="1">IF(AND($AV$2&gt;$AY$2*20,$AV$2&lt;$AY$2*21),"●","")</f>
        <v/>
      </c>
      <c r="H8" s="13"/>
      <c r="I8" s="6"/>
      <c r="J8" s="6"/>
      <c r="K8" s="6"/>
      <c r="L8" s="6"/>
      <c r="M8" s="6"/>
      <c r="N8" s="6"/>
      <c r="O8" s="32"/>
      <c r="P8" s="6"/>
      <c r="Q8" s="6"/>
      <c r="R8" s="6"/>
      <c r="S8" s="6"/>
      <c r="T8" s="6"/>
      <c r="U8" s="6"/>
      <c r="V8" s="6"/>
      <c r="W8" s="20"/>
      <c r="X8" s="44"/>
      <c r="AE8" s="46" t="s">
        <v>16</v>
      </c>
      <c r="AF8" s="46"/>
      <c r="AG8" s="46"/>
      <c r="AH8" s="46"/>
      <c r="AI8" s="49">
        <f ca="1">IF(AX2=FALSE,0,IF(AV2=3500,AI8+1,AI8))</f>
        <v>4</v>
      </c>
      <c r="AJ8" s="49"/>
      <c r="AK8" s="49"/>
      <c r="BB8" s="1">
        <v>7</v>
      </c>
      <c r="BC8" s="31">
        <f t="shared" ca="1" si="0"/>
        <v>0.40751513141044959</v>
      </c>
      <c r="BD8" s="1">
        <f t="shared" ca="1" si="1"/>
        <v>5</v>
      </c>
      <c r="BE8" s="29">
        <f t="shared" ca="1" si="2"/>
        <v>5</v>
      </c>
    </row>
    <row r="9" spans="2:57" ht="14.25" customHeight="1" x14ac:dyDescent="0.15">
      <c r="B9" s="28"/>
      <c r="C9" s="7"/>
      <c r="D9" s="9"/>
      <c r="E9" s="14"/>
      <c r="F9" s="15"/>
      <c r="G9" s="23" t="str">
        <f ca="1">IF(AND($AV$2&gt;$AY$2*18,$AV$2&lt;$AY$2*19),"●","")</f>
        <v/>
      </c>
      <c r="H9" s="15"/>
      <c r="I9" s="5"/>
      <c r="J9" s="16"/>
      <c r="K9" s="16"/>
      <c r="L9" s="6"/>
      <c r="M9" s="6"/>
      <c r="N9" s="6"/>
      <c r="O9" s="32"/>
      <c r="P9" s="6"/>
      <c r="Q9" s="6"/>
      <c r="R9" s="6"/>
      <c r="S9" s="6"/>
      <c r="T9" s="6"/>
      <c r="U9" s="6"/>
      <c r="V9" s="6"/>
      <c r="W9" s="20"/>
      <c r="X9" s="44"/>
      <c r="AE9" s="46"/>
      <c r="AF9" s="46"/>
      <c r="AG9" s="46"/>
      <c r="AH9" s="46"/>
      <c r="AI9" s="49"/>
      <c r="AJ9" s="49"/>
      <c r="AK9" s="49"/>
      <c r="BB9" s="1">
        <v>8</v>
      </c>
      <c r="BC9" s="31">
        <f t="shared" ca="1" si="0"/>
        <v>0</v>
      </c>
      <c r="BD9" s="1">
        <f t="shared" ca="1" si="1"/>
        <v>8</v>
      </c>
      <c r="BE9" s="29" t="str">
        <f t="shared" ca="1" si="2"/>
        <v/>
      </c>
    </row>
    <row r="10" spans="2:57" ht="14.25" customHeight="1" x14ac:dyDescent="0.15">
      <c r="B10" s="28"/>
      <c r="C10" s="15"/>
      <c r="D10" s="15"/>
      <c r="E10" s="15"/>
      <c r="F10" s="15"/>
      <c r="G10" s="23" t="str">
        <f ca="1">IF(AND($AV$2&gt;$AY$2*17,$AV$2&lt;$AY$2*18),"●","")</f>
        <v/>
      </c>
      <c r="H10" s="15"/>
      <c r="I10" s="15"/>
      <c r="J10" s="17"/>
      <c r="K10" s="18"/>
      <c r="L10" s="6"/>
      <c r="M10" s="6"/>
      <c r="N10" s="6"/>
      <c r="O10" s="32"/>
      <c r="P10" s="6"/>
      <c r="Q10" s="6"/>
      <c r="R10" s="6"/>
      <c r="S10" s="6"/>
      <c r="T10" s="6"/>
      <c r="U10" s="6"/>
      <c r="V10" s="6"/>
      <c r="W10" s="20"/>
      <c r="X10" s="44"/>
      <c r="AE10" s="47" t="s">
        <v>15</v>
      </c>
      <c r="AF10" s="47"/>
      <c r="AG10" s="47"/>
      <c r="AH10" s="47"/>
      <c r="AI10" s="50">
        <f ca="1">IF(AV2=3500,AZ2,0)</f>
        <v>0</v>
      </c>
      <c r="AJ10" s="50"/>
      <c r="AK10" s="50"/>
      <c r="BB10" s="1">
        <v>9</v>
      </c>
      <c r="BC10" s="31">
        <f t="shared" ca="1" si="0"/>
        <v>0</v>
      </c>
      <c r="BD10" s="1">
        <f t="shared" ca="1" si="1"/>
        <v>8</v>
      </c>
      <c r="BE10" s="29" t="str">
        <f t="shared" ca="1" si="2"/>
        <v/>
      </c>
    </row>
    <row r="11" spans="2:57" ht="14.25" customHeight="1" x14ac:dyDescent="0.15">
      <c r="B11" s="28"/>
      <c r="C11" s="15"/>
      <c r="D11" s="15"/>
      <c r="E11" s="15"/>
      <c r="F11" s="15"/>
      <c r="G11" s="23" t="str">
        <f ca="1">IF(AND($AV$2&gt;$AY$2*16,$AV$2&lt;$AY$2*17),"●","")</f>
        <v/>
      </c>
      <c r="H11" s="15"/>
      <c r="I11" s="15"/>
      <c r="J11" s="15"/>
      <c r="K11" s="17"/>
      <c r="L11" s="6"/>
      <c r="M11" s="6"/>
      <c r="N11" s="6"/>
      <c r="O11" s="32"/>
      <c r="P11" s="6"/>
      <c r="Q11" s="6"/>
      <c r="R11" s="6"/>
      <c r="S11" s="6"/>
      <c r="T11" s="6"/>
      <c r="U11" s="6"/>
      <c r="V11" s="6"/>
      <c r="W11" s="20"/>
      <c r="X11" s="44"/>
      <c r="AE11" s="47"/>
      <c r="AF11" s="47"/>
      <c r="AG11" s="47"/>
      <c r="AH11" s="47"/>
      <c r="AI11" s="50"/>
      <c r="AJ11" s="50"/>
      <c r="AK11" s="50"/>
      <c r="BB11" s="1">
        <v>10</v>
      </c>
      <c r="BC11" s="31">
        <f t="shared" ca="1" si="0"/>
        <v>0</v>
      </c>
      <c r="BD11" s="1">
        <f t="shared" ca="1" si="1"/>
        <v>8</v>
      </c>
      <c r="BE11" s="29" t="str">
        <f t="shared" ca="1" si="2"/>
        <v/>
      </c>
    </row>
    <row r="12" spans="2:57" ht="14.25" customHeight="1" x14ac:dyDescent="0.15">
      <c r="B12" s="28"/>
      <c r="C12" s="15"/>
      <c r="D12" s="15"/>
      <c r="E12" s="15"/>
      <c r="F12" s="15"/>
      <c r="G12" s="23" t="str">
        <f ca="1">IF(AND($AV$2&gt;$AY$2*15,$AV$2&lt;$AY$2*16),"●","")</f>
        <v/>
      </c>
      <c r="H12" s="15"/>
      <c r="I12" s="15"/>
      <c r="J12" s="15"/>
      <c r="K12" s="15"/>
      <c r="L12" s="28"/>
      <c r="M12" s="28"/>
      <c r="N12" s="28"/>
      <c r="O12" s="42" t="s">
        <v>8</v>
      </c>
      <c r="P12" s="43"/>
      <c r="Q12" s="43"/>
      <c r="R12" s="43"/>
      <c r="S12" s="43"/>
      <c r="T12" s="43"/>
      <c r="U12" s="43"/>
      <c r="V12" s="43"/>
      <c r="W12" s="43"/>
      <c r="X12" s="43"/>
      <c r="AE12" s="45" t="s">
        <v>10</v>
      </c>
      <c r="AF12" s="45"/>
      <c r="AG12" s="45"/>
      <c r="AH12" s="45"/>
      <c r="AI12" s="51">
        <f ca="1">IF(AX2=TRUE,AI12+AI10,0)</f>
        <v>15</v>
      </c>
      <c r="AJ12" s="51"/>
      <c r="AK12" s="51"/>
      <c r="BD12" s="30"/>
    </row>
    <row r="13" spans="2:57" ht="14.25" customHeight="1" x14ac:dyDescent="0.15">
      <c r="B13" s="28"/>
      <c r="C13" s="15"/>
      <c r="D13" s="15"/>
      <c r="E13" s="15"/>
      <c r="F13" s="15"/>
      <c r="G13" s="23" t="str">
        <f ca="1">IF(AND($AV$2&gt;$AY$2*14,$AV$2&lt;$AY$2*15),"●","")</f>
        <v/>
      </c>
      <c r="H13" s="15"/>
      <c r="I13" s="15"/>
      <c r="J13" s="15"/>
      <c r="K13" s="15"/>
      <c r="L13" s="28"/>
      <c r="AE13" s="45"/>
      <c r="AF13" s="45"/>
      <c r="AG13" s="45"/>
      <c r="AH13" s="45"/>
      <c r="AI13" s="51"/>
      <c r="AJ13" s="51"/>
      <c r="AK13" s="51"/>
    </row>
    <row r="14" spans="2:57" ht="14.25" customHeight="1" x14ac:dyDescent="0.15">
      <c r="B14" s="28"/>
      <c r="C14" s="15"/>
      <c r="D14" s="15"/>
      <c r="E14" s="15"/>
      <c r="F14" s="15"/>
      <c r="G14" s="23" t="str">
        <f ca="1">IF(AND($AV$2&gt;$AY$2*13,$AV$2&lt;$AY$2*14),"●","")</f>
        <v/>
      </c>
      <c r="H14" s="15"/>
      <c r="I14" s="15"/>
      <c r="J14" s="15"/>
      <c r="K14" s="15"/>
      <c r="L14" s="28"/>
      <c r="Y14" s="41" t="s">
        <v>17</v>
      </c>
    </row>
    <row r="15" spans="2:57" ht="14.25" x14ac:dyDescent="0.15">
      <c r="B15" s="28"/>
      <c r="C15" s="15"/>
      <c r="D15" s="15"/>
      <c r="E15" s="15"/>
      <c r="F15" s="15"/>
      <c r="G15" s="23" t="str">
        <f ca="1">IF(AND($AV$2&gt;$AY$2*12,$AV$2&lt;$AY$2*13),"●","")</f>
        <v/>
      </c>
      <c r="H15" s="15"/>
      <c r="I15" s="15"/>
      <c r="J15" s="15"/>
      <c r="K15" s="15"/>
      <c r="L15" s="28"/>
    </row>
    <row r="16" spans="2:57" ht="14.25" x14ac:dyDescent="0.15">
      <c r="B16" s="28"/>
      <c r="C16" s="15"/>
      <c r="D16" s="15"/>
      <c r="E16" s="15"/>
      <c r="F16" s="15"/>
      <c r="G16" s="23" t="str">
        <f ca="1">IF(AND($AV$2&gt;$AY$2*11,$AV$2&lt;$AY$2*12),"●","")</f>
        <v/>
      </c>
      <c r="H16" s="15"/>
      <c r="I16" s="15"/>
      <c r="J16" s="15"/>
      <c r="K16" s="15"/>
      <c r="L16" s="28"/>
    </row>
    <row r="17" spans="2:46" ht="14.25" x14ac:dyDescent="0.15">
      <c r="B17" s="28"/>
      <c r="C17" s="15"/>
      <c r="D17" s="15"/>
      <c r="E17" s="15"/>
      <c r="F17" s="15"/>
      <c r="G17" s="23" t="str">
        <f ca="1">IF(AND($AV$2&gt;$AY$2*9,$AV$2&lt;$AY$2*10),"●","")</f>
        <v/>
      </c>
      <c r="H17" s="15"/>
      <c r="I17" s="15"/>
      <c r="J17" s="15"/>
      <c r="K17" s="15"/>
      <c r="L17" s="28"/>
      <c r="Z17" s="37" t="s">
        <v>16</v>
      </c>
      <c r="AA17" s="38">
        <v>1</v>
      </c>
      <c r="AB17" s="38">
        <v>2</v>
      </c>
      <c r="AC17" s="38">
        <v>3</v>
      </c>
      <c r="AD17" s="38">
        <v>4</v>
      </c>
      <c r="AE17" s="38">
        <v>5</v>
      </c>
      <c r="AF17" s="38">
        <v>6</v>
      </c>
      <c r="AG17" s="38">
        <v>7</v>
      </c>
      <c r="AH17" s="38">
        <v>8</v>
      </c>
      <c r="AI17" s="38">
        <v>9</v>
      </c>
      <c r="AJ17" s="38">
        <v>10</v>
      </c>
      <c r="AK17" s="38">
        <v>11</v>
      </c>
      <c r="AL17" s="38">
        <v>12</v>
      </c>
      <c r="AM17" s="38">
        <v>13</v>
      </c>
      <c r="AN17" s="38">
        <v>14</v>
      </c>
      <c r="AO17" s="38">
        <v>15</v>
      </c>
      <c r="AP17" s="38">
        <v>16</v>
      </c>
      <c r="AQ17" s="38">
        <v>17</v>
      </c>
      <c r="AR17" s="38">
        <v>18</v>
      </c>
      <c r="AS17" s="38">
        <v>19</v>
      </c>
      <c r="AT17" s="38">
        <v>20</v>
      </c>
    </row>
    <row r="18" spans="2:46" ht="14.25" x14ac:dyDescent="0.15">
      <c r="B18" s="28"/>
      <c r="C18" s="15"/>
      <c r="D18" s="15"/>
      <c r="E18" s="15"/>
      <c r="F18" s="15"/>
      <c r="G18" s="23" t="str">
        <f ca="1">IF(AND($AV$2&gt;$AY$2*8,$AV$2&lt;$AY$2*9),"●","")</f>
        <v/>
      </c>
      <c r="H18" s="15"/>
      <c r="I18" s="15"/>
      <c r="J18" s="15"/>
      <c r="K18" s="15"/>
      <c r="L18" s="28"/>
      <c r="Z18" s="35" t="s">
        <v>12</v>
      </c>
      <c r="AA18" s="36">
        <f t="shared" ref="AA18:AT18" ca="1" si="3">IF($AX$2=FALSE,"",IF(AND($AI$8=AA17,$AV$2=3500),$AI$10,AA18))</f>
        <v>4</v>
      </c>
      <c r="AB18" s="36">
        <f t="shared" ca="1" si="3"/>
        <v>2</v>
      </c>
      <c r="AC18" s="36">
        <f t="shared" ca="1" si="3"/>
        <v>7</v>
      </c>
      <c r="AD18" s="36">
        <f t="shared" ca="1" si="3"/>
        <v>2</v>
      </c>
      <c r="AE18" s="36" t="str">
        <f t="shared" ca="1" si="3"/>
        <v/>
      </c>
      <c r="AF18" s="36" t="str">
        <f t="shared" ca="1" si="3"/>
        <v/>
      </c>
      <c r="AG18" s="36" t="str">
        <f t="shared" ca="1" si="3"/>
        <v/>
      </c>
      <c r="AH18" s="36" t="str">
        <f t="shared" ca="1" si="3"/>
        <v/>
      </c>
      <c r="AI18" s="36" t="str">
        <f t="shared" ca="1" si="3"/>
        <v/>
      </c>
      <c r="AJ18" s="36" t="str">
        <f t="shared" ca="1" si="3"/>
        <v/>
      </c>
      <c r="AK18" s="36" t="str">
        <f t="shared" ca="1" si="3"/>
        <v/>
      </c>
      <c r="AL18" s="36" t="str">
        <f t="shared" ca="1" si="3"/>
        <v/>
      </c>
      <c r="AM18" s="36" t="str">
        <f t="shared" ca="1" si="3"/>
        <v/>
      </c>
      <c r="AN18" s="36" t="str">
        <f t="shared" ca="1" si="3"/>
        <v/>
      </c>
      <c r="AO18" s="36" t="str">
        <f t="shared" ca="1" si="3"/>
        <v/>
      </c>
      <c r="AP18" s="36" t="str">
        <f t="shared" ca="1" si="3"/>
        <v/>
      </c>
      <c r="AQ18" s="36" t="str">
        <f t="shared" ca="1" si="3"/>
        <v/>
      </c>
      <c r="AR18" s="36" t="str">
        <f t="shared" ca="1" si="3"/>
        <v/>
      </c>
      <c r="AS18" s="36" t="str">
        <f t="shared" ca="1" si="3"/>
        <v/>
      </c>
      <c r="AT18" s="36" t="str">
        <f t="shared" ca="1" si="3"/>
        <v/>
      </c>
    </row>
    <row r="19" spans="2:46" ht="14.25" x14ac:dyDescent="0.15">
      <c r="B19" s="28"/>
      <c r="C19" s="15"/>
      <c r="D19" s="15"/>
      <c r="E19" s="15"/>
      <c r="F19" s="15"/>
      <c r="G19" s="23" t="str">
        <f ca="1">IF(AND($AV$2&gt;$AY$2*7,$AV$2&lt;$AY$2*8),"●","")</f>
        <v/>
      </c>
      <c r="H19" s="15"/>
      <c r="I19" s="15"/>
      <c r="J19" s="15"/>
      <c r="K19" s="15"/>
      <c r="L19" s="28"/>
      <c r="Z19" s="39" t="s">
        <v>13</v>
      </c>
      <c r="AA19" s="40">
        <f ca="1">AA18</f>
        <v>4</v>
      </c>
      <c r="AB19" s="40">
        <f ca="1">IF($AI$8&lt;AB17,"",AB18+AA19)</f>
        <v>6</v>
      </c>
      <c r="AC19" s="40">
        <f t="shared" ref="AC19:AT19" ca="1" si="4">IF($AI$8&lt;AC17,"",AC18+AB19)</f>
        <v>13</v>
      </c>
      <c r="AD19" s="40">
        <f t="shared" ca="1" si="4"/>
        <v>15</v>
      </c>
      <c r="AE19" s="40" t="str">
        <f t="shared" ca="1" si="4"/>
        <v/>
      </c>
      <c r="AF19" s="40" t="str">
        <f t="shared" ca="1" si="4"/>
        <v/>
      </c>
      <c r="AG19" s="40" t="str">
        <f t="shared" ca="1" si="4"/>
        <v/>
      </c>
      <c r="AH19" s="40" t="str">
        <f t="shared" ca="1" si="4"/>
        <v/>
      </c>
      <c r="AI19" s="40" t="str">
        <f t="shared" ca="1" si="4"/>
        <v/>
      </c>
      <c r="AJ19" s="40" t="str">
        <f t="shared" ca="1" si="4"/>
        <v/>
      </c>
      <c r="AK19" s="40" t="str">
        <f t="shared" ca="1" si="4"/>
        <v/>
      </c>
      <c r="AL19" s="40" t="str">
        <f t="shared" ca="1" si="4"/>
        <v/>
      </c>
      <c r="AM19" s="40" t="str">
        <f t="shared" ca="1" si="4"/>
        <v/>
      </c>
      <c r="AN19" s="40" t="str">
        <f t="shared" ca="1" si="4"/>
        <v/>
      </c>
      <c r="AO19" s="40" t="str">
        <f t="shared" ca="1" si="4"/>
        <v/>
      </c>
      <c r="AP19" s="40" t="str">
        <f t="shared" ca="1" si="4"/>
        <v/>
      </c>
      <c r="AQ19" s="40" t="str">
        <f t="shared" ca="1" si="4"/>
        <v/>
      </c>
      <c r="AR19" s="40" t="str">
        <f t="shared" ca="1" si="4"/>
        <v/>
      </c>
      <c r="AS19" s="40" t="str">
        <f t="shared" ca="1" si="4"/>
        <v/>
      </c>
      <c r="AT19" s="40" t="str">
        <f t="shared" ca="1" si="4"/>
        <v/>
      </c>
    </row>
    <row r="20" spans="2:46" ht="14.25" x14ac:dyDescent="0.15">
      <c r="B20" s="28"/>
      <c r="C20" s="15"/>
      <c r="D20" s="15"/>
      <c r="E20" s="15"/>
      <c r="F20" s="15"/>
      <c r="G20" s="23" t="str">
        <f ca="1">IF(AND($AV$2&gt;$AY$2*6,$AV$2&lt;$AY$2*7),"●","")</f>
        <v/>
      </c>
      <c r="H20" s="15"/>
      <c r="I20" s="15"/>
      <c r="J20" s="15"/>
      <c r="K20" s="15"/>
      <c r="L20" s="28"/>
    </row>
    <row r="21" spans="2:46" ht="14.25" x14ac:dyDescent="0.15">
      <c r="B21" s="28"/>
      <c r="C21" s="15"/>
      <c r="D21" s="15"/>
      <c r="E21" s="15"/>
      <c r="F21" s="15"/>
      <c r="G21" s="23" t="str">
        <f ca="1">IF(AND($AV$2&gt;$AY$2*5,$AV$2&lt;$AY$2*6),"●","")</f>
        <v/>
      </c>
      <c r="H21" s="15"/>
      <c r="I21" s="15"/>
      <c r="J21" s="15"/>
      <c r="K21" s="15"/>
      <c r="L21" s="28"/>
    </row>
    <row r="22" spans="2:46" ht="14.25" x14ac:dyDescent="0.15">
      <c r="B22" s="28"/>
      <c r="C22" s="15"/>
      <c r="D22" s="15"/>
      <c r="E22" s="15"/>
      <c r="F22" s="15"/>
      <c r="G22" s="23" t="str">
        <f ca="1">IF(AND($AV$2&gt;$AY$2*4,$AV$2&lt;$AY$2*5),"●","")</f>
        <v/>
      </c>
      <c r="H22" s="15"/>
      <c r="I22" s="15"/>
      <c r="J22" s="15"/>
      <c r="K22" s="15"/>
      <c r="L22" s="28"/>
    </row>
    <row r="23" spans="2:46" ht="14.25" x14ac:dyDescent="0.15">
      <c r="B23" s="28"/>
      <c r="C23" s="15"/>
      <c r="D23" s="15"/>
      <c r="E23" s="15"/>
      <c r="F23" s="15"/>
      <c r="G23" s="23" t="str">
        <f ca="1">IF(AND($AV$2&gt;$AY$2*3,$AV$2&lt;$AY$2*4),"●","")</f>
        <v/>
      </c>
      <c r="H23" s="15"/>
      <c r="I23" s="15"/>
      <c r="J23" s="15"/>
      <c r="K23" s="15"/>
      <c r="L23" s="28"/>
    </row>
    <row r="24" spans="2:46" ht="14.25" x14ac:dyDescent="0.15">
      <c r="B24" s="28"/>
      <c r="C24" s="15"/>
      <c r="D24" s="15"/>
      <c r="E24" s="15"/>
      <c r="F24" s="15"/>
      <c r="G24" s="23" t="str">
        <f ca="1">IF(AND($AV$2&gt;$AY$2*2,$AV$2&lt;$AY$2*3),"●","")</f>
        <v/>
      </c>
      <c r="H24" s="15"/>
      <c r="I24" s="15"/>
      <c r="J24" s="15"/>
      <c r="K24" s="15"/>
      <c r="L24" s="28"/>
    </row>
    <row r="25" spans="2:46" ht="14.25" x14ac:dyDescent="0.15">
      <c r="B25" s="28"/>
      <c r="C25" s="15"/>
      <c r="D25" s="15"/>
      <c r="E25" s="15"/>
      <c r="F25" s="15"/>
      <c r="G25" s="23" t="str">
        <f ca="1">IF(AND($AV$2&gt;$AY$2*1,$AV$2&lt;$AY$2*2),"●","")</f>
        <v/>
      </c>
      <c r="H25" s="15"/>
      <c r="I25" s="15"/>
      <c r="J25" s="15"/>
      <c r="K25" s="15"/>
      <c r="L25" s="28"/>
    </row>
    <row r="26" spans="2:46" ht="14.25" x14ac:dyDescent="0.15">
      <c r="B26" s="28"/>
      <c r="C26" s="19"/>
      <c r="D26" s="19"/>
      <c r="E26" s="19"/>
      <c r="F26" s="19"/>
      <c r="G26" s="24" t="str">
        <f ca="1">IF(AND(AV2&lt;AY2*1,AV2&gt;=0),"●","")</f>
        <v/>
      </c>
      <c r="H26" s="19"/>
      <c r="I26" s="19"/>
      <c r="J26" s="19"/>
      <c r="K26" s="19"/>
      <c r="L26" s="28"/>
      <c r="Y26" s="3" t="s">
        <v>11</v>
      </c>
      <c r="Z26" s="3"/>
      <c r="AA26" s="3"/>
      <c r="AB26" s="3"/>
      <c r="AC26" s="3"/>
      <c r="AD26" s="3"/>
      <c r="AE26" s="3"/>
      <c r="AF26" s="3"/>
      <c r="AG26" s="3"/>
    </row>
    <row r="27" spans="2:46" x14ac:dyDescent="0.15">
      <c r="B27" s="28"/>
      <c r="C27" s="21"/>
      <c r="D27" s="21"/>
      <c r="E27" s="21"/>
      <c r="F27" s="21"/>
      <c r="G27" s="21"/>
      <c r="H27" s="21"/>
      <c r="I27" s="21"/>
      <c r="J27" s="21"/>
      <c r="K27" s="21"/>
      <c r="L27" s="28"/>
    </row>
    <row r="32" spans="2:46" x14ac:dyDescent="0.15">
      <c r="V32" s="34"/>
    </row>
    <row r="35" spans="24:47" ht="15" customHeight="1" x14ac:dyDescent="0.15"/>
    <row r="36" spans="24:47" ht="50.25" customHeight="1" x14ac:dyDescent="0.15">
      <c r="AT36" s="48"/>
      <c r="AU36" s="48"/>
    </row>
    <row r="37" spans="24:47" ht="48.75" customHeight="1" x14ac:dyDescent="0.15">
      <c r="X37">
        <v>1</v>
      </c>
      <c r="Y37" s="4"/>
      <c r="Z37" s="19"/>
      <c r="AT37" s="48"/>
      <c r="AU37" s="48"/>
    </row>
  </sheetData>
  <mergeCells count="11">
    <mergeCell ref="AT37:AU37"/>
    <mergeCell ref="AT36:AU36"/>
    <mergeCell ref="AI8:AK9"/>
    <mergeCell ref="AI10:AK11"/>
    <mergeCell ref="AI12:AK13"/>
    <mergeCell ref="O2:X2"/>
    <mergeCell ref="O12:X12"/>
    <mergeCell ref="X3:X11"/>
    <mergeCell ref="AE12:AH13"/>
    <mergeCell ref="AE8:AH9"/>
    <mergeCell ref="AE10:AH11"/>
  </mergeCells>
  <phoneticPr fontId="1"/>
  <hyperlinks>
    <hyperlink ref="Y14" r:id="rId1" tooltip="microscopeの意味" display="http://ejje.weblio.jp/content/microscope"/>
  </hyperlinks>
  <pageMargins left="0.7" right="0.7" top="0.75" bottom="0.75" header="0.3" footer="0.3"/>
  <pageSetup paperSize="9" orientation="portrait" horizontalDpi="0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24</xdr:col>
                    <xdr:colOff>885825</xdr:colOff>
                    <xdr:row>9</xdr:row>
                    <xdr:rowOff>152400</xdr:rowOff>
                  </from>
                  <to>
                    <xdr:col>27</xdr:col>
                    <xdr:colOff>47625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6" name="Check Box 217">
              <controlPr defaultSize="0" autoFill="0" autoLine="0" autoPict="0">
                <anchor moveWithCells="1">
                  <from>
                    <xdr:col>24</xdr:col>
                    <xdr:colOff>885825</xdr:colOff>
                    <xdr:row>6</xdr:row>
                    <xdr:rowOff>161925</xdr:rowOff>
                  </from>
                  <to>
                    <xdr:col>27</xdr:col>
                    <xdr:colOff>47625</xdr:colOff>
                    <xdr:row>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ボーリング・ゲーム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2014-11-05T11:41:52Z</dcterms:created>
  <dcterms:modified xsi:type="dcterms:W3CDTF">2015-03-29T11:47:39Z</dcterms:modified>
</cp:coreProperties>
</file>